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vcedeno_propedernales_do/Documents/Escritorio/Oficinas FPP/"/>
    </mc:Choice>
  </mc:AlternateContent>
  <xr:revisionPtr revIDLastSave="8" documentId="8_{D649B502-E1DF-4B0A-A823-FACBCD5380F7}" xr6:coauthVersionLast="47" xr6:coauthVersionMax="47" xr10:uidLastSave="{AF92D580-9E08-42FC-8726-BF40A520B670}"/>
  <bookViews>
    <workbookView xWindow="-108" yWindow="-108" windowWidth="23256" windowHeight="12456" xr2:uid="{240788F7-4A05-4ACB-94FD-D1423548F34A}"/>
  </bookViews>
  <sheets>
    <sheet name="Listado de Parti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1" i="1" l="1"/>
  <c r="G109" i="1"/>
  <c r="G108" i="1"/>
  <c r="G107" i="1"/>
  <c r="G106" i="1"/>
  <c r="G105" i="1"/>
  <c r="G99" i="1"/>
  <c r="G98" i="1"/>
  <c r="G97" i="1"/>
  <c r="G96" i="1"/>
  <c r="G95" i="1"/>
  <c r="G94" i="1"/>
  <c r="G93" i="1"/>
  <c r="G92" i="1"/>
  <c r="G91" i="1"/>
  <c r="G88" i="1"/>
  <c r="G87" i="1"/>
  <c r="G86" i="1"/>
  <c r="G85" i="1"/>
  <c r="G84" i="1"/>
  <c r="G83" i="1"/>
  <c r="G82" i="1"/>
  <c r="D78" i="1"/>
  <c r="G78" i="1" s="1"/>
  <c r="G77" i="1"/>
  <c r="D77" i="1"/>
  <c r="D76" i="1"/>
  <c r="G76" i="1" s="1"/>
  <c r="G75" i="1"/>
  <c r="D72" i="1"/>
  <c r="G72" i="1" s="1"/>
  <c r="D71" i="1"/>
  <c r="G71" i="1" s="1"/>
  <c r="D66" i="1"/>
  <c r="G66" i="1" s="1"/>
  <c r="G65" i="1"/>
  <c r="F63" i="1"/>
  <c r="G63" i="1" s="1"/>
  <c r="D63" i="1"/>
  <c r="D60" i="1"/>
  <c r="D67" i="1" s="1"/>
  <c r="G67" i="1" s="1"/>
  <c r="D57" i="1"/>
  <c r="G57" i="1" s="1"/>
  <c r="D56" i="1"/>
  <c r="D64" i="1" s="1"/>
  <c r="G55" i="1"/>
  <c r="D55" i="1"/>
  <c r="G49" i="1"/>
  <c r="G45" i="1"/>
  <c r="G44" i="1"/>
  <c r="G43" i="1"/>
  <c r="G42" i="1"/>
  <c r="G39" i="1"/>
  <c r="D39" i="1"/>
  <c r="G36" i="1"/>
  <c r="G35" i="1"/>
  <c r="G34" i="1"/>
  <c r="G33" i="1"/>
  <c r="G32" i="1"/>
  <c r="G29" i="1"/>
  <c r="D29" i="1"/>
  <c r="D28" i="1"/>
  <c r="G28" i="1" s="1"/>
  <c r="G25" i="1"/>
  <c r="G22" i="1"/>
  <c r="D22" i="1"/>
  <c r="G21" i="1"/>
  <c r="D21" i="1"/>
  <c r="B21" i="1"/>
  <c r="B22" i="1" s="1"/>
  <c r="D20" i="1"/>
  <c r="G20" i="1" s="1"/>
  <c r="G19" i="1"/>
  <c r="D19" i="1"/>
  <c r="G15" i="1"/>
  <c r="D15" i="1"/>
  <c r="D14" i="1"/>
  <c r="G14" i="1" s="1"/>
  <c r="G11" i="1"/>
  <c r="G10" i="1"/>
  <c r="D102" i="1" l="1"/>
  <c r="G102" i="1" s="1"/>
  <c r="G64" i="1"/>
  <c r="D68" i="1"/>
  <c r="G68" i="1" s="1"/>
  <c r="D16" i="1"/>
  <c r="G16" i="1" s="1"/>
  <c r="G111" i="1" s="1"/>
  <c r="G56" i="1"/>
  <c r="D52" i="1"/>
  <c r="G52" i="1" s="1"/>
  <c r="G60" i="1"/>
  <c r="G114" i="1" l="1"/>
  <c r="G120" i="1"/>
  <c r="G119" i="1"/>
  <c r="G118" i="1"/>
  <c r="G117" i="1"/>
  <c r="G116" i="1"/>
  <c r="G115" i="1" l="1"/>
  <c r="G123" i="1"/>
  <c r="G125" i="1" s="1"/>
</calcChain>
</file>

<file path=xl/sharedStrings.xml><?xml version="1.0" encoding="utf-8"?>
<sst xmlns="http://schemas.openxmlformats.org/spreadsheetml/2006/main" count="168" uniqueCount="100">
  <si>
    <t xml:space="preserve">AMPLIACIÓN ESTRUCTURA PARA MARQUESINA </t>
  </si>
  <si>
    <t>TRABAJOS PRELIMINARES</t>
  </si>
  <si>
    <t>REPLANTEO</t>
  </si>
  <si>
    <t>PA</t>
  </si>
  <si>
    <t>DEMOLICIÓN Y BOTE DE PISO DE HORMIGÓN SIMPLE PARA ZAPATAS</t>
  </si>
  <si>
    <t>UDS</t>
  </si>
  <si>
    <t>MOVIMIENTO DE TIERRA</t>
  </si>
  <si>
    <t>EXCAVACIÓN CON EQUIPO EN ROCA, H=1.2M</t>
  </si>
  <si>
    <t>M3N</t>
  </si>
  <si>
    <t>RELLENO COMPACTADO (CALICHE), PARA PISO,EP=0.20M</t>
  </si>
  <si>
    <t>M3C</t>
  </si>
  <si>
    <t>BOTE DEL MATERIAL SOBRANTE CON CAMIÓN LLENADO A MANO</t>
  </si>
  <si>
    <t>M3E</t>
  </si>
  <si>
    <t>HORMIGÓN ARMADO EN</t>
  </si>
  <si>
    <t>ZAPATA PARA PEDESTALES (1.50X1.50XH=1.2)</t>
  </si>
  <si>
    <t>M3</t>
  </si>
  <si>
    <t>COMPLETIVO PISO MARQUESINA CON H.A. ESPESOR 0.15</t>
  </si>
  <si>
    <t>M2</t>
  </si>
  <si>
    <t>PEDESTALES DE COLUMNAS METÁLICAS</t>
  </si>
  <si>
    <t>H.A. METALDECK</t>
  </si>
  <si>
    <t>ESTRUCTURA METALICA</t>
  </si>
  <si>
    <t>AMPLIACIÓN MARQUESINA EN ESTRUCTURA METÁLICA Y METALDECK</t>
  </si>
  <si>
    <t>TERMINACIÓN DE SUPERFICIE</t>
  </si>
  <si>
    <t>FORRO COMLUMNAS Y VIGAS EN DENGLAS</t>
  </si>
  <si>
    <t>ML</t>
  </si>
  <si>
    <t>PLAFOND Y FASCIA EN DENGLAS</t>
  </si>
  <si>
    <t>INSTALACIONES ELÉCTRICA</t>
  </si>
  <si>
    <t>LUCES CENITALES</t>
  </si>
  <si>
    <t>UD</t>
  </si>
  <si>
    <t>TOMACORRIENTES DOBLES 110 V</t>
  </si>
  <si>
    <t>INTERRUPTOR SENCILLOS</t>
  </si>
  <si>
    <t>PANEL DE DISTRIBUCIÓN 4 CIRCUITO</t>
  </si>
  <si>
    <t>ALIMENTACIÓN ELÉCTRICA</t>
  </si>
  <si>
    <t>P.A</t>
  </si>
  <si>
    <t>PINTURA</t>
  </si>
  <si>
    <t>PINTURA ACRÍLICA DOS MANOS (CUALQUIER SUPERFICIE)</t>
  </si>
  <si>
    <t>MISCELÁNEOS</t>
  </si>
  <si>
    <t>SÉPTICO INCLUYE EXCAVACIÓN Y LOSA CONCRETO CON TAPA METAL</t>
  </si>
  <si>
    <t>PERFORACIÓN LOSA H.A. EXISTENTE PASANTE COLUMNA METÁLICA</t>
  </si>
  <si>
    <t>CONSTRUCCIÓN DE OFICINAS SOBRE ÁREA DE PARQUEOS</t>
  </si>
  <si>
    <t>ANCLAJE VARILLAS CON EPÓXICO</t>
  </si>
  <si>
    <t>MUROS</t>
  </si>
  <si>
    <t>DE 6" ANTEPECHO</t>
  </si>
  <si>
    <t>DE 6" SNP, Ø3/8" A 0.80M</t>
  </si>
  <si>
    <t>SHEETROCK</t>
  </si>
  <si>
    <t>ESTRUCTURA METÁLICA</t>
  </si>
  <si>
    <t>PAÑETE INT. Y EXT-  EN MUROS</t>
  </si>
  <si>
    <t>CANTOS Y MOCHETAS</t>
  </si>
  <si>
    <t>ZABALETAS</t>
  </si>
  <si>
    <t xml:space="preserve">PLAFOND </t>
  </si>
  <si>
    <t>IMPERMEABILIZANTE DE TECHO</t>
  </si>
  <si>
    <t>PISOS Y REVESTIMIENTOS</t>
  </si>
  <si>
    <t>PORCELANATO EN PISO OFICINA</t>
  </si>
  <si>
    <t>REVESTIMIENTO DE CERÁMICA EN BAÑOS</t>
  </si>
  <si>
    <t>PUERTAS Y VENTANAS</t>
  </si>
  <si>
    <t>PUERTAS FLOTANTES CON FROST</t>
  </si>
  <si>
    <t>VENTANAS CORREDIZAS (2.00X2.00)</t>
  </si>
  <si>
    <t>P2</t>
  </si>
  <si>
    <t>VENTANA PROYECTADA (60X60)</t>
  </si>
  <si>
    <t>INSTALACIONES ELÉCTRICAS</t>
  </si>
  <si>
    <t>LUCES LED PLAFONES</t>
  </si>
  <si>
    <t>TOMACORRIENTES SENCILLOS</t>
  </si>
  <si>
    <t>INTERRUPTOR DOBLE</t>
  </si>
  <si>
    <t>INTERRUPTORES SENCILLOS</t>
  </si>
  <si>
    <t>PANEL DE DISTRIBUCIÓN 4-8 CIRCUITOS</t>
  </si>
  <si>
    <t>EXTRACTOR DE BAÑO</t>
  </si>
  <si>
    <t>INSTALACIÓN SANITARIA</t>
  </si>
  <si>
    <t>DESAGUES DE TECHO 4"</t>
  </si>
  <si>
    <t xml:space="preserve">ALIMENTACIÓN AGUA </t>
  </si>
  <si>
    <t>LÍNEA DE AGUAS NEGRAS</t>
  </si>
  <si>
    <t>INODORO FLUXÓMETRO</t>
  </si>
  <si>
    <t>LAVAMANOS</t>
  </si>
  <si>
    <t>ESPEJOS</t>
  </si>
  <si>
    <t>ACCESORIOS PARA BAÑOS</t>
  </si>
  <si>
    <t>DIVISIONES DE INODOROS</t>
  </si>
  <si>
    <t>ESCALERA DE ACCESO</t>
  </si>
  <si>
    <t>LIMPIEZA FINAL DE TERMINACIÓN</t>
  </si>
  <si>
    <t>AIRES ACONDICIONADOS TIPO SPLIT 12,000 BTU</t>
  </si>
  <si>
    <t>AIRES ACONDICIONADOS TIPO SPLIT 24,000 BTU</t>
  </si>
  <si>
    <t>SUB-TOTAL COSTOS DIRECTOS</t>
  </si>
  <si>
    <t>COSTOS INDIRECTOS</t>
  </si>
  <si>
    <t>DIRECCIÓN TÉCNICA Y RESPONSABILIDAD</t>
  </si>
  <si>
    <t>%</t>
  </si>
  <si>
    <t>ITBIS (18% de la Dirección Técnica)</t>
  </si>
  <si>
    <t>GASTOS ADMINISTRATIVOS</t>
  </si>
  <si>
    <t>SEGUROS Y FIANZAS</t>
  </si>
  <si>
    <t>CODIA</t>
  </si>
  <si>
    <t>LEY 686 DE PENSIÓN Y JUBILACIÓN</t>
  </si>
  <si>
    <t>TRANSPORTE</t>
  </si>
  <si>
    <t>REDISEÑO Y CONFECCIÓN DE PLANOS</t>
  </si>
  <si>
    <t>SUB-TOTAL COSTOS INDIRECTOS</t>
  </si>
  <si>
    <t>TOTAL GENERAL</t>
  </si>
  <si>
    <t>_________________________________________</t>
  </si>
  <si>
    <t xml:space="preserve">              FIDEICOMISO PRO-PEDERNALES </t>
  </si>
  <si>
    <t xml:space="preserve">   </t>
  </si>
  <si>
    <t>PERFORACIÓN Y ENCAMISADO POZO FILTRANTE</t>
  </si>
  <si>
    <t>CONEXIÓN SÉPTICO A FILTRANTE INCLUYE EXCAVACIÓN</t>
  </si>
  <si>
    <t>PAÑO FIJO VIDRIO</t>
  </si>
  <si>
    <t>CONEXIÓN A SÉPTICO</t>
  </si>
  <si>
    <t>DENSGLASS FACHADA FRONTAL IMITANDO EDIFICIO 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</si>
</sst>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3" fontId="2" fillId="0" borderId="4" xfId="2" applyFont="1" applyBorder="1" applyAlignment="1">
      <alignment horizontal="right" vertical="center"/>
    </xf>
    <xf numFmtId="0" fontId="2" fillId="0" borderId="5" xfId="3" applyFont="1" applyBorder="1" applyAlignment="1">
      <alignment vertical="center"/>
    </xf>
    <xf numFmtId="43" fontId="1" fillId="0" borderId="5" xfId="2" applyFont="1" applyBorder="1" applyAlignment="1">
      <alignment vertical="center"/>
    </xf>
    <xf numFmtId="43" fontId="1" fillId="0" borderId="5" xfId="2" applyFont="1" applyBorder="1" applyAlignment="1">
      <alignment horizontal="center" vertical="center"/>
    </xf>
    <xf numFmtId="43" fontId="1" fillId="0" borderId="6" xfId="2" applyFont="1" applyBorder="1" applyAlignment="1">
      <alignment vertical="center"/>
    </xf>
    <xf numFmtId="0" fontId="1" fillId="0" borderId="0" xfId="3" applyAlignment="1">
      <alignment vertical="center"/>
    </xf>
    <xf numFmtId="43" fontId="1" fillId="0" borderId="7" xfId="2" applyFont="1" applyBorder="1" applyAlignment="1">
      <alignment horizontal="right" vertical="center"/>
    </xf>
    <xf numFmtId="0" fontId="0" fillId="0" borderId="8" xfId="3" applyFont="1" applyBorder="1" applyAlignment="1">
      <alignment vertical="center"/>
    </xf>
    <xf numFmtId="43" fontId="1" fillId="0" borderId="8" xfId="2" applyFont="1" applyBorder="1" applyAlignment="1">
      <alignment vertical="center"/>
    </xf>
    <xf numFmtId="43" fontId="0" fillId="0" borderId="8" xfId="2" applyFont="1" applyBorder="1" applyAlignment="1">
      <alignment horizontal="center" vertical="center"/>
    </xf>
    <xf numFmtId="43" fontId="1" fillId="0" borderId="9" xfId="2" applyFont="1" applyBorder="1" applyAlignment="1">
      <alignment vertical="center"/>
    </xf>
    <xf numFmtId="0" fontId="1" fillId="0" borderId="8" xfId="3" applyBorder="1" applyAlignment="1">
      <alignment vertical="center"/>
    </xf>
    <xf numFmtId="43" fontId="1" fillId="0" borderId="8" xfId="2" applyFont="1" applyBorder="1" applyAlignment="1">
      <alignment horizontal="center" vertical="center"/>
    </xf>
    <xf numFmtId="43" fontId="2" fillId="0" borderId="7" xfId="2" applyFont="1" applyBorder="1" applyAlignment="1">
      <alignment horizontal="right" vertical="center"/>
    </xf>
    <xf numFmtId="0" fontId="2" fillId="0" borderId="8" xfId="3" applyFont="1" applyBorder="1" applyAlignment="1">
      <alignment vertical="center"/>
    </xf>
    <xf numFmtId="43" fontId="1" fillId="0" borderId="8" xfId="2" applyFont="1" applyFill="1" applyBorder="1" applyAlignment="1">
      <alignment vertical="center"/>
    </xf>
    <xf numFmtId="43" fontId="1" fillId="0" borderId="7" xfId="2" applyFont="1" applyFill="1" applyBorder="1" applyAlignment="1">
      <alignment horizontal="right" vertical="center"/>
    </xf>
    <xf numFmtId="43" fontId="0" fillId="0" borderId="8" xfId="2" applyFont="1" applyFill="1" applyBorder="1" applyAlignment="1">
      <alignment horizontal="center" vertical="center"/>
    </xf>
    <xf numFmtId="43" fontId="1" fillId="0" borderId="9" xfId="2" applyFont="1" applyFill="1" applyBorder="1" applyAlignment="1">
      <alignment vertical="center"/>
    </xf>
    <xf numFmtId="43" fontId="1" fillId="0" borderId="10" xfId="2" applyFont="1" applyBorder="1" applyAlignment="1">
      <alignment horizontal="right" vertical="center"/>
    </xf>
    <xf numFmtId="43" fontId="1" fillId="0" borderId="0" xfId="2" applyFont="1" applyFill="1" applyBorder="1" applyAlignment="1">
      <alignment vertical="center"/>
    </xf>
    <xf numFmtId="43" fontId="1" fillId="0" borderId="0" xfId="2" applyFont="1" applyBorder="1" applyAlignment="1">
      <alignment horizontal="center" vertical="center"/>
    </xf>
    <xf numFmtId="43" fontId="1" fillId="0" borderId="0" xfId="2" applyFont="1" applyBorder="1" applyAlignment="1">
      <alignment vertical="center"/>
    </xf>
    <xf numFmtId="43" fontId="1" fillId="0" borderId="11" xfId="2" applyFont="1" applyBorder="1" applyAlignment="1">
      <alignment vertical="center"/>
    </xf>
    <xf numFmtId="43" fontId="1" fillId="0" borderId="12" xfId="2" applyFont="1" applyBorder="1" applyAlignment="1">
      <alignment vertical="center"/>
    </xf>
    <xf numFmtId="43" fontId="0" fillId="0" borderId="8" xfId="2" applyFont="1" applyBorder="1" applyAlignment="1">
      <alignment vertical="center"/>
    </xf>
    <xf numFmtId="43" fontId="1" fillId="0" borderId="8" xfId="2" applyFont="1" applyFill="1" applyBorder="1" applyAlignment="1">
      <alignment horizontal="center" vertical="center"/>
    </xf>
    <xf numFmtId="43" fontId="1" fillId="0" borderId="12" xfId="2" applyFont="1" applyFill="1" applyBorder="1" applyAlignment="1">
      <alignment vertical="center"/>
    </xf>
    <xf numFmtId="0" fontId="1" fillId="0" borderId="7" xfId="3" applyBorder="1" applyAlignment="1">
      <alignment vertical="center"/>
    </xf>
    <xf numFmtId="0" fontId="2" fillId="0" borderId="8" xfId="3" applyFont="1" applyBorder="1" applyAlignment="1">
      <alignment horizontal="left" vertical="center"/>
    </xf>
    <xf numFmtId="43" fontId="2" fillId="0" borderId="12" xfId="2" applyFont="1" applyBorder="1" applyAlignment="1">
      <alignment vertical="center"/>
    </xf>
    <xf numFmtId="10" fontId="1" fillId="0" borderId="8" xfId="4" applyNumberFormat="1" applyFont="1" applyFill="1" applyBorder="1" applyAlignment="1">
      <alignment vertical="center"/>
    </xf>
    <xf numFmtId="10" fontId="1" fillId="0" borderId="8" xfId="4" applyNumberFormat="1" applyFont="1" applyBorder="1" applyAlignment="1">
      <alignment vertical="center"/>
    </xf>
    <xf numFmtId="2" fontId="1" fillId="0" borderId="8" xfId="4" applyNumberFormat="1" applyFont="1" applyBorder="1" applyAlignment="1">
      <alignment vertical="center"/>
    </xf>
    <xf numFmtId="10" fontId="1" fillId="0" borderId="8" xfId="3" applyNumberFormat="1" applyBorder="1" applyAlignment="1">
      <alignment vertical="center"/>
    </xf>
    <xf numFmtId="0" fontId="1" fillId="0" borderId="8" xfId="3" applyBorder="1" applyAlignment="1">
      <alignment horizontal="center" vertical="center"/>
    </xf>
    <xf numFmtId="0" fontId="1" fillId="0" borderId="13" xfId="3" applyBorder="1" applyAlignment="1">
      <alignment vertical="center"/>
    </xf>
    <xf numFmtId="0" fontId="2" fillId="0" borderId="14" xfId="3" applyFont="1" applyBorder="1" applyAlignment="1">
      <alignment vertical="center"/>
    </xf>
    <xf numFmtId="10" fontId="1" fillId="0" borderId="14" xfId="3" applyNumberFormat="1" applyBorder="1" applyAlignment="1">
      <alignment vertical="center"/>
    </xf>
    <xf numFmtId="0" fontId="1" fillId="0" borderId="14" xfId="3" applyBorder="1" applyAlignment="1">
      <alignment horizontal="center" vertical="center"/>
    </xf>
    <xf numFmtId="0" fontId="1" fillId="0" borderId="14" xfId="3" applyBorder="1" applyAlignment="1">
      <alignment vertical="center"/>
    </xf>
    <xf numFmtId="43" fontId="2" fillId="0" borderId="15" xfId="2" applyFont="1" applyBorder="1" applyAlignment="1">
      <alignment vertical="center"/>
    </xf>
    <xf numFmtId="43" fontId="0" fillId="0" borderId="0" xfId="1" applyFont="1" applyFill="1"/>
    <xf numFmtId="43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5">
    <cellStyle name="Comma" xfId="1" builtinId="3"/>
    <cellStyle name="Millares 2" xfId="2" xr:uid="{F2EC983E-1A23-458E-9726-974E215F6668}"/>
    <cellStyle name="Normal" xfId="0" builtinId="0"/>
    <cellStyle name="Normal 2" xfId="3" xr:uid="{EB0A2819-CB7D-413A-83E2-6904E469378C}"/>
    <cellStyle name="Porcentaje 2" xfId="4" xr:uid="{4D2A57E8-3464-4B08-9915-F2EEE14412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140970</xdr:colOff>
      <xdr:row>0</xdr:row>
      <xdr:rowOff>57150</xdr:rowOff>
    </xdr:from>
    <xdr:to>
      <xdr:col>2</xdr:col>
      <xdr:colOff>2550795</xdr:colOff>
      <xdr:row>5</xdr:row>
      <xdr:rowOff>45720</xdr:rowOff>
    </xdr:to>
    <xdr:pic>
      <xdr:nvPicPr>
        <xdr:cNvPr id="2" name="Imagen 9" descr="Imagen que contiene Texto&#10;&#10;Descripción generada automáticamente">
          <a:extLst>
            <a:ext uri="{FF2B5EF4-FFF2-40B4-BE49-F238E27FC236}">
              <a16:creationId xmlns:a16="http://schemas.microsoft.com/office/drawing/2014/main" id="{4F7ED0B5-BDEE-4124-9696-7F383296D1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7150"/>
          <a:ext cx="2867025" cy="8934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FB5C-3CF7-4DCA-813B-DA86AC72A713}">
  <dimension ref="B7:G696"/>
  <sheetViews>
    <sheetView tabSelected="1" topLeftCell="A40" workbookViewId="0">
      <selection activeCell="C109" sqref="C109"/>
    </sheetView>
  </sheetViews>
  <sheetFormatPr defaultColWidth="8.88671875" defaultRowHeight="14.4" x14ac:dyDescent="0.3"/>
  <cols>
    <col min="2" max="2" width="8.33203125" customWidth="1"/>
    <col min="3" max="3" width="62.88671875" customWidth="1"/>
    <col min="4" max="4" width="9.6640625" customWidth="1"/>
    <col min="5" max="5" width="6" bestFit="1" customWidth="1"/>
    <col min="6" max="6" width="10.77734375" bestFit="1" customWidth="1"/>
    <col min="7" max="7" width="13.5546875" bestFit="1" customWidth="1"/>
  </cols>
  <sheetData>
    <row r="7" spans="2:7" ht="15" thickBot="1" x14ac:dyDescent="0.35"/>
    <row r="8" spans="2:7" ht="21.6" thickBot="1" x14ac:dyDescent="0.45">
      <c r="B8" s="45" t="s">
        <v>0</v>
      </c>
      <c r="C8" s="46"/>
      <c r="D8" s="46"/>
      <c r="E8" s="46"/>
      <c r="F8" s="46"/>
      <c r="G8" s="47"/>
    </row>
    <row r="9" spans="2:7" s="6" customFormat="1" x14ac:dyDescent="0.3">
      <c r="B9" s="1">
        <v>1</v>
      </c>
      <c r="C9" s="2" t="s">
        <v>1</v>
      </c>
      <c r="D9" s="3"/>
      <c r="E9" s="4"/>
      <c r="F9" s="3"/>
      <c r="G9" s="5"/>
    </row>
    <row r="10" spans="2:7" s="6" customFormat="1" x14ac:dyDescent="0.3">
      <c r="B10" s="7">
        <v>1.01</v>
      </c>
      <c r="C10" s="8" t="s">
        <v>2</v>
      </c>
      <c r="D10" s="9">
        <v>1</v>
      </c>
      <c r="E10" s="10" t="s">
        <v>3</v>
      </c>
      <c r="F10" s="9"/>
      <c r="G10" s="11">
        <f>+F10*D10</f>
        <v>0</v>
      </c>
    </row>
    <row r="11" spans="2:7" s="6" customFormat="1" x14ac:dyDescent="0.3">
      <c r="B11" s="7">
        <v>1.02</v>
      </c>
      <c r="C11" s="8" t="s">
        <v>4</v>
      </c>
      <c r="D11" s="9">
        <v>6</v>
      </c>
      <c r="E11" s="10" t="s">
        <v>5</v>
      </c>
      <c r="F11" s="9"/>
      <c r="G11" s="11">
        <f t="shared" ref="G11:G36" si="0">+F11*D11</f>
        <v>0</v>
      </c>
    </row>
    <row r="12" spans="2:7" s="6" customFormat="1" ht="6.9" customHeight="1" x14ac:dyDescent="0.3">
      <c r="B12" s="7"/>
      <c r="C12" s="12"/>
      <c r="D12" s="9"/>
      <c r="E12" s="13"/>
      <c r="F12" s="9"/>
      <c r="G12" s="11"/>
    </row>
    <row r="13" spans="2:7" s="6" customFormat="1" x14ac:dyDescent="0.3">
      <c r="B13" s="14">
        <v>2</v>
      </c>
      <c r="C13" s="15" t="s">
        <v>6</v>
      </c>
      <c r="D13" s="9"/>
      <c r="E13" s="13"/>
      <c r="F13" s="9"/>
      <c r="G13" s="11"/>
    </row>
    <row r="14" spans="2:7" s="6" customFormat="1" x14ac:dyDescent="0.3">
      <c r="B14" s="7">
        <v>2.0099999999999998</v>
      </c>
      <c r="C14" s="8" t="s">
        <v>7</v>
      </c>
      <c r="D14" s="9">
        <f>6*2*2*1.5</f>
        <v>36</v>
      </c>
      <c r="E14" s="13" t="s">
        <v>8</v>
      </c>
      <c r="F14" s="9"/>
      <c r="G14" s="11">
        <f t="shared" si="0"/>
        <v>0</v>
      </c>
    </row>
    <row r="15" spans="2:7" s="6" customFormat="1" x14ac:dyDescent="0.3">
      <c r="B15" s="7">
        <v>2.0199999999999996</v>
      </c>
      <c r="C15" s="12" t="s">
        <v>9</v>
      </c>
      <c r="D15" s="9">
        <f>6*2*2*1.7</f>
        <v>40.799999999999997</v>
      </c>
      <c r="E15" s="13" t="s">
        <v>10</v>
      </c>
      <c r="F15" s="9"/>
      <c r="G15" s="11">
        <f t="shared" si="0"/>
        <v>0</v>
      </c>
    </row>
    <row r="16" spans="2:7" s="6" customFormat="1" x14ac:dyDescent="0.3">
      <c r="B16" s="7">
        <v>2.0299999999999994</v>
      </c>
      <c r="C16" s="12" t="s">
        <v>11</v>
      </c>
      <c r="D16" s="9">
        <f>D14*2</f>
        <v>72</v>
      </c>
      <c r="E16" s="13" t="s">
        <v>12</v>
      </c>
      <c r="F16" s="9"/>
      <c r="G16" s="11">
        <f t="shared" si="0"/>
        <v>0</v>
      </c>
    </row>
    <row r="17" spans="2:7" s="6" customFormat="1" ht="5.4" customHeight="1" x14ac:dyDescent="0.3">
      <c r="B17" s="7"/>
      <c r="C17" s="12"/>
      <c r="D17" s="9"/>
      <c r="E17" s="13"/>
      <c r="F17" s="9"/>
      <c r="G17" s="11"/>
    </row>
    <row r="18" spans="2:7" s="6" customFormat="1" x14ac:dyDescent="0.3">
      <c r="B18" s="14">
        <v>3</v>
      </c>
      <c r="C18" s="15" t="s">
        <v>13</v>
      </c>
      <c r="D18" s="9"/>
      <c r="E18" s="13"/>
      <c r="F18" s="9"/>
      <c r="G18" s="11"/>
    </row>
    <row r="19" spans="2:7" s="6" customFormat="1" x14ac:dyDescent="0.3">
      <c r="B19" s="7">
        <v>3.01</v>
      </c>
      <c r="C19" s="8" t="s">
        <v>14</v>
      </c>
      <c r="D19" s="9">
        <f>6*2*2*0.4</f>
        <v>9.6000000000000014</v>
      </c>
      <c r="E19" s="13" t="s">
        <v>15</v>
      </c>
      <c r="F19" s="9"/>
      <c r="G19" s="11">
        <f t="shared" si="0"/>
        <v>0</v>
      </c>
    </row>
    <row r="20" spans="2:7" s="6" customFormat="1" x14ac:dyDescent="0.3">
      <c r="B20" s="7">
        <v>3.0199999999999996</v>
      </c>
      <c r="C20" s="8" t="s">
        <v>16</v>
      </c>
      <c r="D20" s="9">
        <f>6*2*2</f>
        <v>24</v>
      </c>
      <c r="E20" s="10" t="s">
        <v>17</v>
      </c>
      <c r="F20" s="9"/>
      <c r="G20" s="11">
        <f t="shared" si="0"/>
        <v>0</v>
      </c>
    </row>
    <row r="21" spans="2:7" s="6" customFormat="1" x14ac:dyDescent="0.3">
      <c r="B21" s="7">
        <f>+B20+0.01</f>
        <v>3.0299999999999994</v>
      </c>
      <c r="C21" s="8" t="s">
        <v>18</v>
      </c>
      <c r="D21" s="9">
        <f>6*0.45*0.45*1.7</f>
        <v>2.0655000000000001</v>
      </c>
      <c r="E21" s="10" t="s">
        <v>15</v>
      </c>
      <c r="F21" s="9"/>
      <c r="G21" s="11">
        <f t="shared" si="0"/>
        <v>0</v>
      </c>
    </row>
    <row r="22" spans="2:7" s="6" customFormat="1" x14ac:dyDescent="0.3">
      <c r="B22" s="7">
        <f>+B21+0.01</f>
        <v>3.0399999999999991</v>
      </c>
      <c r="C22" s="8" t="s">
        <v>19</v>
      </c>
      <c r="D22" s="9">
        <f>15*8*0.15</f>
        <v>18</v>
      </c>
      <c r="E22" s="10" t="s">
        <v>15</v>
      </c>
      <c r="F22" s="9"/>
      <c r="G22" s="11">
        <f>+F22*D22</f>
        <v>0</v>
      </c>
    </row>
    <row r="23" spans="2:7" s="6" customFormat="1" ht="5.4" customHeight="1" x14ac:dyDescent="0.3">
      <c r="B23" s="7"/>
      <c r="C23" s="12"/>
      <c r="D23" s="9"/>
      <c r="E23" s="13"/>
      <c r="F23" s="9"/>
      <c r="G23" s="11"/>
    </row>
    <row r="24" spans="2:7" s="6" customFormat="1" x14ac:dyDescent="0.3">
      <c r="B24" s="14">
        <v>4</v>
      </c>
      <c r="C24" s="15" t="s">
        <v>20</v>
      </c>
      <c r="D24" s="9"/>
      <c r="E24" s="13"/>
      <c r="F24" s="9"/>
      <c r="G24" s="11"/>
    </row>
    <row r="25" spans="2:7" s="6" customFormat="1" x14ac:dyDescent="0.3">
      <c r="B25" s="7">
        <v>4.01</v>
      </c>
      <c r="C25" s="8" t="s">
        <v>21</v>
      </c>
      <c r="D25" s="9">
        <v>120</v>
      </c>
      <c r="E25" s="13" t="s">
        <v>17</v>
      </c>
      <c r="F25" s="9"/>
      <c r="G25" s="11">
        <f t="shared" si="0"/>
        <v>0</v>
      </c>
    </row>
    <row r="26" spans="2:7" s="6" customFormat="1" ht="4.5" customHeight="1" x14ac:dyDescent="0.3">
      <c r="B26" s="7"/>
      <c r="C26" s="12"/>
      <c r="D26" s="9"/>
      <c r="E26" s="13"/>
      <c r="F26" s="9"/>
      <c r="G26" s="11"/>
    </row>
    <row r="27" spans="2:7" s="6" customFormat="1" x14ac:dyDescent="0.3">
      <c r="B27" s="14">
        <v>5</v>
      </c>
      <c r="C27" s="15" t="s">
        <v>22</v>
      </c>
      <c r="D27" s="9"/>
      <c r="E27" s="13"/>
      <c r="F27" s="9"/>
      <c r="G27" s="11"/>
    </row>
    <row r="28" spans="2:7" s="6" customFormat="1" x14ac:dyDescent="0.3">
      <c r="B28" s="7">
        <v>5.01</v>
      </c>
      <c r="C28" s="8" t="s">
        <v>23</v>
      </c>
      <c r="D28" s="9">
        <f>(15*3+8*3+6*3.5)</f>
        <v>90</v>
      </c>
      <c r="E28" s="10" t="s">
        <v>24</v>
      </c>
      <c r="F28" s="9"/>
      <c r="G28" s="11">
        <f t="shared" si="0"/>
        <v>0</v>
      </c>
    </row>
    <row r="29" spans="2:7" s="6" customFormat="1" x14ac:dyDescent="0.3">
      <c r="B29" s="7">
        <v>5.0199999999999996</v>
      </c>
      <c r="C29" s="8" t="s">
        <v>25</v>
      </c>
      <c r="D29" s="9">
        <f>61.56+15+8</f>
        <v>84.56</v>
      </c>
      <c r="E29" s="10" t="s">
        <v>17</v>
      </c>
      <c r="F29" s="9"/>
      <c r="G29" s="11">
        <f>+F29*D29</f>
        <v>0</v>
      </c>
    </row>
    <row r="30" spans="2:7" s="6" customFormat="1" ht="3.9" customHeight="1" x14ac:dyDescent="0.3">
      <c r="B30" s="7"/>
      <c r="C30" s="12"/>
      <c r="D30" s="16"/>
      <c r="E30" s="13"/>
      <c r="F30" s="9"/>
      <c r="G30" s="11"/>
    </row>
    <row r="31" spans="2:7" s="6" customFormat="1" x14ac:dyDescent="0.3">
      <c r="B31" s="14">
        <v>6</v>
      </c>
      <c r="C31" s="15" t="s">
        <v>26</v>
      </c>
      <c r="D31" s="16"/>
      <c r="E31" s="13"/>
      <c r="F31" s="9"/>
      <c r="G31" s="11"/>
    </row>
    <row r="32" spans="2:7" s="6" customFormat="1" x14ac:dyDescent="0.3">
      <c r="B32" s="7">
        <v>6.01</v>
      </c>
      <c r="C32" s="12" t="s">
        <v>27</v>
      </c>
      <c r="D32" s="16">
        <v>3</v>
      </c>
      <c r="E32" s="13" t="s">
        <v>28</v>
      </c>
      <c r="F32" s="9"/>
      <c r="G32" s="11">
        <f t="shared" si="0"/>
        <v>0</v>
      </c>
    </row>
    <row r="33" spans="2:7" s="6" customFormat="1" x14ac:dyDescent="0.3">
      <c r="B33" s="7">
        <v>6.02</v>
      </c>
      <c r="C33" s="8" t="s">
        <v>29</v>
      </c>
      <c r="D33" s="16">
        <v>6</v>
      </c>
      <c r="E33" s="13" t="s">
        <v>28</v>
      </c>
      <c r="F33" s="9"/>
      <c r="G33" s="11">
        <f t="shared" si="0"/>
        <v>0</v>
      </c>
    </row>
    <row r="34" spans="2:7" s="6" customFormat="1" x14ac:dyDescent="0.3">
      <c r="B34" s="7">
        <v>6.03</v>
      </c>
      <c r="C34" s="8" t="s">
        <v>30</v>
      </c>
      <c r="D34" s="16">
        <v>1</v>
      </c>
      <c r="E34" s="13" t="s">
        <v>28</v>
      </c>
      <c r="F34" s="9"/>
      <c r="G34" s="11">
        <f t="shared" si="0"/>
        <v>0</v>
      </c>
    </row>
    <row r="35" spans="2:7" s="6" customFormat="1" x14ac:dyDescent="0.3">
      <c r="B35" s="7">
        <v>6.04</v>
      </c>
      <c r="C35" s="12" t="s">
        <v>31</v>
      </c>
      <c r="D35" s="16">
        <v>1</v>
      </c>
      <c r="E35" s="13" t="s">
        <v>28</v>
      </c>
      <c r="F35" s="9"/>
      <c r="G35" s="11">
        <f t="shared" si="0"/>
        <v>0</v>
      </c>
    </row>
    <row r="36" spans="2:7" s="6" customFormat="1" x14ac:dyDescent="0.3">
      <c r="B36" s="7">
        <v>6.05</v>
      </c>
      <c r="C36" s="12" t="s">
        <v>32</v>
      </c>
      <c r="D36" s="16">
        <v>1</v>
      </c>
      <c r="E36" s="13" t="s">
        <v>33</v>
      </c>
      <c r="F36" s="9"/>
      <c r="G36" s="11">
        <f t="shared" si="0"/>
        <v>0</v>
      </c>
    </row>
    <row r="37" spans="2:7" s="6" customFormat="1" ht="5.4" customHeight="1" x14ac:dyDescent="0.3">
      <c r="B37" s="7"/>
      <c r="C37" s="12"/>
      <c r="D37" s="16"/>
      <c r="E37" s="13"/>
      <c r="F37" s="9"/>
      <c r="G37" s="11"/>
    </row>
    <row r="38" spans="2:7" s="6" customFormat="1" x14ac:dyDescent="0.3">
      <c r="B38" s="14">
        <v>7</v>
      </c>
      <c r="C38" s="15" t="s">
        <v>34</v>
      </c>
      <c r="D38" s="16"/>
      <c r="E38" s="13"/>
      <c r="F38" s="9"/>
      <c r="G38" s="11"/>
    </row>
    <row r="39" spans="2:7" s="6" customFormat="1" x14ac:dyDescent="0.3">
      <c r="B39" s="7">
        <v>7.01</v>
      </c>
      <c r="C39" s="12" t="s">
        <v>35</v>
      </c>
      <c r="D39" s="16">
        <f>90*4</f>
        <v>360</v>
      </c>
      <c r="E39" s="13" t="s">
        <v>17</v>
      </c>
      <c r="F39" s="9"/>
      <c r="G39" s="11">
        <f>+F39*D39</f>
        <v>0</v>
      </c>
    </row>
    <row r="40" spans="2:7" s="6" customFormat="1" ht="4.5" customHeight="1" x14ac:dyDescent="0.3">
      <c r="B40" s="7"/>
      <c r="C40" s="12"/>
      <c r="D40" s="16"/>
      <c r="E40" s="13"/>
      <c r="F40" s="9"/>
      <c r="G40" s="11"/>
    </row>
    <row r="41" spans="2:7" s="6" customFormat="1" x14ac:dyDescent="0.3">
      <c r="B41" s="14">
        <v>8</v>
      </c>
      <c r="C41" s="15" t="s">
        <v>36</v>
      </c>
      <c r="D41" s="16"/>
      <c r="E41" s="13"/>
      <c r="F41" s="9"/>
      <c r="G41" s="11"/>
    </row>
    <row r="42" spans="2:7" s="6" customFormat="1" x14ac:dyDescent="0.3">
      <c r="B42" s="7">
        <v>8.01</v>
      </c>
      <c r="C42" s="8" t="s">
        <v>95</v>
      </c>
      <c r="D42" s="16">
        <v>1</v>
      </c>
      <c r="E42" s="10" t="s">
        <v>28</v>
      </c>
      <c r="F42" s="9"/>
      <c r="G42" s="11">
        <f>+F42*D42</f>
        <v>0</v>
      </c>
    </row>
    <row r="43" spans="2:7" s="6" customFormat="1" x14ac:dyDescent="0.3">
      <c r="B43" s="7">
        <v>8.02</v>
      </c>
      <c r="C43" s="8" t="s">
        <v>37</v>
      </c>
      <c r="D43" s="16">
        <v>1</v>
      </c>
      <c r="E43" s="10" t="s">
        <v>28</v>
      </c>
      <c r="F43" s="9"/>
      <c r="G43" s="11">
        <f>+F43*D43</f>
        <v>0</v>
      </c>
    </row>
    <row r="44" spans="2:7" s="6" customFormat="1" x14ac:dyDescent="0.3">
      <c r="B44" s="7">
        <v>8.0299999999999994</v>
      </c>
      <c r="C44" s="8" t="s">
        <v>96</v>
      </c>
      <c r="D44" s="16">
        <v>1</v>
      </c>
      <c r="E44" s="10" t="s">
        <v>28</v>
      </c>
      <c r="F44" s="9"/>
      <c r="G44" s="11">
        <f>+F44*D44</f>
        <v>0</v>
      </c>
    </row>
    <row r="45" spans="2:7" s="6" customFormat="1" x14ac:dyDescent="0.3">
      <c r="B45" s="17">
        <v>8.0399999999999991</v>
      </c>
      <c r="C45" s="8" t="s">
        <v>38</v>
      </c>
      <c r="D45" s="16">
        <v>1</v>
      </c>
      <c r="E45" s="18" t="s">
        <v>28</v>
      </c>
      <c r="F45" s="16"/>
      <c r="G45" s="19">
        <f>+F45*D45</f>
        <v>0</v>
      </c>
    </row>
    <row r="46" spans="2:7" s="6" customFormat="1" ht="3.3" customHeight="1" thickBot="1" x14ac:dyDescent="0.35">
      <c r="B46" s="20"/>
      <c r="D46" s="21"/>
      <c r="E46" s="22"/>
      <c r="F46" s="23"/>
      <c r="G46" s="24"/>
    </row>
    <row r="47" spans="2:7" ht="21.6" thickBot="1" x14ac:dyDescent="0.45">
      <c r="B47" s="45" t="s">
        <v>39</v>
      </c>
      <c r="C47" s="46"/>
      <c r="D47" s="46"/>
      <c r="E47" s="46"/>
      <c r="F47" s="46"/>
      <c r="G47" s="47"/>
    </row>
    <row r="48" spans="2:7" s="6" customFormat="1" x14ac:dyDescent="0.3">
      <c r="B48" s="14">
        <v>1</v>
      </c>
      <c r="C48" s="15" t="s">
        <v>1</v>
      </c>
      <c r="D48" s="9"/>
      <c r="E48" s="13"/>
      <c r="F48" s="9"/>
      <c r="G48" s="25"/>
    </row>
    <row r="49" spans="2:7" s="6" customFormat="1" x14ac:dyDescent="0.3">
      <c r="B49" s="7">
        <v>1.01</v>
      </c>
      <c r="C49" s="8" t="s">
        <v>40</v>
      </c>
      <c r="D49" s="9">
        <v>1</v>
      </c>
      <c r="E49" s="10" t="s">
        <v>3</v>
      </c>
      <c r="F49" s="9"/>
      <c r="G49" s="25">
        <f t="shared" ref="G49:G99" si="1">+F49*D49</f>
        <v>0</v>
      </c>
    </row>
    <row r="50" spans="2:7" s="6" customFormat="1" ht="6.9" customHeight="1" x14ac:dyDescent="0.3">
      <c r="B50" s="7"/>
      <c r="C50" s="12"/>
      <c r="D50" s="9"/>
      <c r="E50" s="13"/>
      <c r="F50" s="9"/>
      <c r="G50" s="25"/>
    </row>
    <row r="51" spans="2:7" s="6" customFormat="1" x14ac:dyDescent="0.3">
      <c r="B51" s="14">
        <v>2</v>
      </c>
      <c r="C51" s="15" t="s">
        <v>13</v>
      </c>
      <c r="D51" s="9"/>
      <c r="E51" s="13"/>
      <c r="F51" s="9"/>
      <c r="G51" s="25"/>
    </row>
    <row r="52" spans="2:7" s="6" customFormat="1" x14ac:dyDescent="0.3">
      <c r="B52" s="7">
        <v>2.0099999999999998</v>
      </c>
      <c r="C52" s="8" t="s">
        <v>19</v>
      </c>
      <c r="D52" s="16">
        <f>D60*0.15</f>
        <v>20.050500000000003</v>
      </c>
      <c r="E52" s="10" t="s">
        <v>15</v>
      </c>
      <c r="F52" s="9"/>
      <c r="G52" s="25">
        <f t="shared" si="1"/>
        <v>0</v>
      </c>
    </row>
    <row r="53" spans="2:7" s="6" customFormat="1" ht="4.5" customHeight="1" x14ac:dyDescent="0.3">
      <c r="B53" s="7"/>
      <c r="C53" s="12"/>
      <c r="D53" s="16"/>
      <c r="E53" s="13"/>
      <c r="F53" s="9"/>
      <c r="G53" s="25"/>
    </row>
    <row r="54" spans="2:7" s="6" customFormat="1" x14ac:dyDescent="0.3">
      <c r="B54" s="14">
        <v>3</v>
      </c>
      <c r="C54" s="15" t="s">
        <v>41</v>
      </c>
      <c r="D54" s="16"/>
      <c r="E54" s="13"/>
      <c r="F54" s="9"/>
      <c r="G54" s="25"/>
    </row>
    <row r="55" spans="2:7" s="6" customFormat="1" x14ac:dyDescent="0.3">
      <c r="B55" s="7">
        <v>3.01</v>
      </c>
      <c r="C55" s="8" t="s">
        <v>42</v>
      </c>
      <c r="D55" s="16">
        <f>(15+15+8+8)*0.4</f>
        <v>18.400000000000002</v>
      </c>
      <c r="E55" s="13" t="s">
        <v>17</v>
      </c>
      <c r="F55" s="9"/>
      <c r="G55" s="25">
        <f t="shared" si="1"/>
        <v>0</v>
      </c>
    </row>
    <row r="56" spans="2:7" s="6" customFormat="1" x14ac:dyDescent="0.3">
      <c r="B56" s="7">
        <v>3.02</v>
      </c>
      <c r="C56" s="12" t="s">
        <v>43</v>
      </c>
      <c r="D56" s="16">
        <f>(15+15+8+8)*3</f>
        <v>138</v>
      </c>
      <c r="E56" s="13" t="s">
        <v>17</v>
      </c>
      <c r="F56" s="9"/>
      <c r="G56" s="25">
        <f t="shared" si="1"/>
        <v>0</v>
      </c>
    </row>
    <row r="57" spans="2:7" s="6" customFormat="1" x14ac:dyDescent="0.3">
      <c r="B57" s="7">
        <v>3.03</v>
      </c>
      <c r="C57" s="8" t="s">
        <v>44</v>
      </c>
      <c r="D57" s="16">
        <f>30.48*3</f>
        <v>91.44</v>
      </c>
      <c r="E57" s="13" t="s">
        <v>17</v>
      </c>
      <c r="F57" s="9"/>
      <c r="G57" s="25">
        <f t="shared" si="1"/>
        <v>0</v>
      </c>
    </row>
    <row r="58" spans="2:7" s="6" customFormat="1" ht="3.9" customHeight="1" x14ac:dyDescent="0.3">
      <c r="B58" s="7"/>
      <c r="C58" s="12"/>
      <c r="D58" s="9"/>
      <c r="E58" s="13"/>
      <c r="F58" s="9"/>
      <c r="G58" s="25"/>
    </row>
    <row r="59" spans="2:7" s="6" customFormat="1" x14ac:dyDescent="0.3">
      <c r="B59" s="14">
        <v>4</v>
      </c>
      <c r="C59" s="15" t="s">
        <v>45</v>
      </c>
      <c r="D59" s="9"/>
      <c r="E59" s="13"/>
      <c r="F59" s="9"/>
      <c r="G59" s="25"/>
    </row>
    <row r="60" spans="2:7" s="6" customFormat="1" x14ac:dyDescent="0.3">
      <c r="B60" s="7">
        <v>4.01</v>
      </c>
      <c r="C60" s="8" t="s">
        <v>21</v>
      </c>
      <c r="D60" s="26">
        <f>(106.37+13.3+14)</f>
        <v>133.67000000000002</v>
      </c>
      <c r="E60" s="13" t="s">
        <v>17</v>
      </c>
      <c r="F60" s="9"/>
      <c r="G60" s="25">
        <f t="shared" si="1"/>
        <v>0</v>
      </c>
    </row>
    <row r="61" spans="2:7" s="6" customFormat="1" ht="5.4" customHeight="1" x14ac:dyDescent="0.3">
      <c r="B61" s="7"/>
      <c r="C61" s="12"/>
      <c r="D61" s="9"/>
      <c r="E61" s="13"/>
      <c r="F61" s="9"/>
      <c r="G61" s="25"/>
    </row>
    <row r="62" spans="2:7" s="6" customFormat="1" x14ac:dyDescent="0.3">
      <c r="B62" s="14">
        <v>5</v>
      </c>
      <c r="C62" s="15" t="s">
        <v>22</v>
      </c>
      <c r="D62" s="9"/>
      <c r="E62" s="13"/>
      <c r="F62" s="9"/>
      <c r="G62" s="25"/>
    </row>
    <row r="63" spans="2:7" s="6" customFormat="1" x14ac:dyDescent="0.3">
      <c r="B63" s="7">
        <v>5.01</v>
      </c>
      <c r="C63" s="8" t="s">
        <v>23</v>
      </c>
      <c r="D63" s="9">
        <f>(6*3.5)</f>
        <v>21</v>
      </c>
      <c r="E63" s="10" t="s">
        <v>24</v>
      </c>
      <c r="F63" s="9">
        <f>F28</f>
        <v>0</v>
      </c>
      <c r="G63" s="25">
        <f t="shared" si="1"/>
        <v>0</v>
      </c>
    </row>
    <row r="64" spans="2:7" s="6" customFormat="1" x14ac:dyDescent="0.3">
      <c r="B64" s="7">
        <v>5.0199999999999996</v>
      </c>
      <c r="C64" s="12" t="s">
        <v>46</v>
      </c>
      <c r="D64" s="9">
        <f>D56*2</f>
        <v>276</v>
      </c>
      <c r="E64" s="13" t="s">
        <v>17</v>
      </c>
      <c r="F64" s="9"/>
      <c r="G64" s="25">
        <f t="shared" si="1"/>
        <v>0</v>
      </c>
    </row>
    <row r="65" spans="2:7" s="6" customFormat="1" x14ac:dyDescent="0.3">
      <c r="B65" s="7">
        <v>5.03</v>
      </c>
      <c r="C65" s="12" t="s">
        <v>47</v>
      </c>
      <c r="D65" s="9">
        <v>180</v>
      </c>
      <c r="E65" s="13" t="s">
        <v>24</v>
      </c>
      <c r="F65" s="9"/>
      <c r="G65" s="25">
        <f t="shared" si="1"/>
        <v>0</v>
      </c>
    </row>
    <row r="66" spans="2:7" s="6" customFormat="1" x14ac:dyDescent="0.3">
      <c r="B66" s="7">
        <v>5.04</v>
      </c>
      <c r="C66" s="8" t="s">
        <v>48</v>
      </c>
      <c r="D66" s="9">
        <f>15+15+8+8</f>
        <v>46</v>
      </c>
      <c r="E66" s="13" t="s">
        <v>24</v>
      </c>
      <c r="F66" s="9"/>
      <c r="G66" s="25">
        <f t="shared" si="1"/>
        <v>0</v>
      </c>
    </row>
    <row r="67" spans="2:7" s="6" customFormat="1" x14ac:dyDescent="0.3">
      <c r="B67" s="7">
        <v>5.0599999999999996</v>
      </c>
      <c r="C67" s="8" t="s">
        <v>49</v>
      </c>
      <c r="D67" s="9">
        <f>D60</f>
        <v>133.67000000000002</v>
      </c>
      <c r="E67" s="10" t="s">
        <v>17</v>
      </c>
      <c r="F67" s="9"/>
      <c r="G67" s="25">
        <f t="shared" si="1"/>
        <v>0</v>
      </c>
    </row>
    <row r="68" spans="2:7" s="6" customFormat="1" x14ac:dyDescent="0.3">
      <c r="B68" s="7">
        <v>5.07</v>
      </c>
      <c r="C68" s="8" t="s">
        <v>50</v>
      </c>
      <c r="D68" s="9">
        <f>D60+D55*1.2</f>
        <v>155.75000000000003</v>
      </c>
      <c r="E68" s="10" t="s">
        <v>17</v>
      </c>
      <c r="F68" s="9"/>
      <c r="G68" s="25">
        <f t="shared" si="1"/>
        <v>0</v>
      </c>
    </row>
    <row r="69" spans="2:7" s="6" customFormat="1" ht="5.4" customHeight="1" x14ac:dyDescent="0.3">
      <c r="B69" s="7"/>
      <c r="C69" s="12"/>
      <c r="D69" s="16"/>
      <c r="E69" s="13"/>
      <c r="F69" s="9"/>
      <c r="G69" s="25"/>
    </row>
    <row r="70" spans="2:7" s="6" customFormat="1" x14ac:dyDescent="0.3">
      <c r="B70" s="14">
        <v>6</v>
      </c>
      <c r="C70" s="15" t="s">
        <v>51</v>
      </c>
      <c r="D70" s="16"/>
      <c r="E70" s="13"/>
      <c r="F70" s="9"/>
      <c r="G70" s="25"/>
    </row>
    <row r="71" spans="2:7" s="6" customFormat="1" x14ac:dyDescent="0.3">
      <c r="B71" s="7">
        <v>6.01</v>
      </c>
      <c r="C71" s="8" t="s">
        <v>52</v>
      </c>
      <c r="D71" s="16">
        <f>D60</f>
        <v>133.67000000000002</v>
      </c>
      <c r="E71" s="13" t="s">
        <v>17</v>
      </c>
      <c r="F71" s="9"/>
      <c r="G71" s="25">
        <f t="shared" si="1"/>
        <v>0</v>
      </c>
    </row>
    <row r="72" spans="2:7" s="6" customFormat="1" x14ac:dyDescent="0.3">
      <c r="B72" s="7">
        <v>6.02</v>
      </c>
      <c r="C72" s="8" t="s">
        <v>53</v>
      </c>
      <c r="D72" s="16">
        <f>(3.62+2.25+3.62+1.35)*3.1</f>
        <v>33.603999999999999</v>
      </c>
      <c r="E72" s="13" t="s">
        <v>17</v>
      </c>
      <c r="F72" s="9"/>
      <c r="G72" s="25">
        <f>+F72*D72</f>
        <v>0</v>
      </c>
    </row>
    <row r="73" spans="2:7" s="6" customFormat="1" ht="4.5" customHeight="1" x14ac:dyDescent="0.3">
      <c r="B73" s="7"/>
      <c r="C73" s="12"/>
      <c r="D73" s="16"/>
      <c r="E73" s="13"/>
      <c r="F73" s="9"/>
      <c r="G73" s="25"/>
    </row>
    <row r="74" spans="2:7" s="6" customFormat="1" x14ac:dyDescent="0.3">
      <c r="B74" s="14">
        <v>7</v>
      </c>
      <c r="C74" s="15" t="s">
        <v>54</v>
      </c>
      <c r="D74" s="16"/>
      <c r="E74" s="13"/>
      <c r="F74" s="9"/>
      <c r="G74" s="25"/>
    </row>
    <row r="75" spans="2:7" s="6" customFormat="1" x14ac:dyDescent="0.3">
      <c r="B75" s="17">
        <v>7.01</v>
      </c>
      <c r="C75" s="8" t="s">
        <v>55</v>
      </c>
      <c r="D75" s="16">
        <v>6</v>
      </c>
      <c r="E75" s="27" t="s">
        <v>5</v>
      </c>
      <c r="F75" s="16"/>
      <c r="G75" s="28">
        <f t="shared" si="1"/>
        <v>0</v>
      </c>
    </row>
    <row r="76" spans="2:7" s="6" customFormat="1" x14ac:dyDescent="0.3">
      <c r="B76" s="7">
        <v>7.02</v>
      </c>
      <c r="C76" s="8" t="s">
        <v>56</v>
      </c>
      <c r="D76" s="16">
        <f>((5*1.1*2)+(4*2*2.1))*10.76</f>
        <v>299.12799999999999</v>
      </c>
      <c r="E76" s="13" t="s">
        <v>57</v>
      </c>
      <c r="F76" s="9"/>
      <c r="G76" s="25">
        <f t="shared" si="1"/>
        <v>0</v>
      </c>
    </row>
    <row r="77" spans="2:7" s="6" customFormat="1" x14ac:dyDescent="0.3">
      <c r="B77" s="7">
        <v>7.03</v>
      </c>
      <c r="C77" s="8" t="s">
        <v>58</v>
      </c>
      <c r="D77" s="16">
        <f>((0.6*0.6)*10.76)*1</f>
        <v>3.8735999999999997</v>
      </c>
      <c r="E77" s="13" t="s">
        <v>57</v>
      </c>
      <c r="F77" s="9"/>
      <c r="G77" s="25">
        <f>+F77*D77</f>
        <v>0</v>
      </c>
    </row>
    <row r="78" spans="2:7" s="6" customFormat="1" x14ac:dyDescent="0.3">
      <c r="B78" s="7">
        <v>7.03</v>
      </c>
      <c r="C78" s="8" t="s">
        <v>97</v>
      </c>
      <c r="D78" s="16">
        <f>(1.35*2.1)*10.76</f>
        <v>30.504600000000003</v>
      </c>
      <c r="E78" s="13" t="s">
        <v>57</v>
      </c>
      <c r="F78" s="9"/>
      <c r="G78" s="25">
        <f>+F78*D78</f>
        <v>0</v>
      </c>
    </row>
    <row r="79" spans="2:7" s="6" customFormat="1" x14ac:dyDescent="0.3">
      <c r="B79" s="7"/>
      <c r="C79" s="8"/>
      <c r="D79" s="16"/>
      <c r="E79" s="13"/>
      <c r="F79" s="9"/>
      <c r="G79" s="25"/>
    </row>
    <row r="80" spans="2:7" s="6" customFormat="1" ht="5.4" customHeight="1" x14ac:dyDescent="0.3">
      <c r="B80" s="7"/>
      <c r="C80" s="8"/>
      <c r="D80" s="16"/>
      <c r="E80" s="13"/>
      <c r="F80" s="9"/>
      <c r="G80" s="25"/>
    </row>
    <row r="81" spans="2:7" s="6" customFormat="1" x14ac:dyDescent="0.3">
      <c r="B81" s="14">
        <v>8</v>
      </c>
      <c r="C81" s="15" t="s">
        <v>59</v>
      </c>
      <c r="D81" s="16"/>
      <c r="E81" s="13"/>
      <c r="F81" s="9"/>
      <c r="G81" s="25"/>
    </row>
    <row r="82" spans="2:7" s="6" customFormat="1" x14ac:dyDescent="0.3">
      <c r="B82" s="7">
        <v>8.01</v>
      </c>
      <c r="C82" s="8" t="s">
        <v>60</v>
      </c>
      <c r="D82" s="16">
        <v>10</v>
      </c>
      <c r="E82" s="13" t="s">
        <v>28</v>
      </c>
      <c r="F82" s="9"/>
      <c r="G82" s="25">
        <f t="shared" si="1"/>
        <v>0</v>
      </c>
    </row>
    <row r="83" spans="2:7" s="6" customFormat="1" x14ac:dyDescent="0.3">
      <c r="B83" s="7">
        <v>8.02</v>
      </c>
      <c r="C83" s="8" t="s">
        <v>61</v>
      </c>
      <c r="D83" s="16">
        <v>20</v>
      </c>
      <c r="E83" s="13" t="s">
        <v>28</v>
      </c>
      <c r="F83" s="9"/>
      <c r="G83" s="25">
        <f t="shared" si="1"/>
        <v>0</v>
      </c>
    </row>
    <row r="84" spans="2:7" s="6" customFormat="1" x14ac:dyDescent="0.3">
      <c r="B84" s="7">
        <v>8.0299999999999994</v>
      </c>
      <c r="C84" s="12" t="s">
        <v>62</v>
      </c>
      <c r="D84" s="16">
        <v>2</v>
      </c>
      <c r="E84" s="13" t="s">
        <v>28</v>
      </c>
      <c r="F84" s="9"/>
      <c r="G84" s="25">
        <f t="shared" si="1"/>
        <v>0</v>
      </c>
    </row>
    <row r="85" spans="2:7" s="6" customFormat="1" x14ac:dyDescent="0.3">
      <c r="B85" s="7">
        <v>8.0399999999999991</v>
      </c>
      <c r="C85" s="8" t="s">
        <v>63</v>
      </c>
      <c r="D85" s="16">
        <v>7</v>
      </c>
      <c r="E85" s="13" t="s">
        <v>28</v>
      </c>
      <c r="F85" s="9"/>
      <c r="G85" s="25">
        <f t="shared" si="1"/>
        <v>0</v>
      </c>
    </row>
    <row r="86" spans="2:7" s="6" customFormat="1" x14ac:dyDescent="0.3">
      <c r="B86" s="7">
        <v>8.0500000000000007</v>
      </c>
      <c r="C86" s="8" t="s">
        <v>64</v>
      </c>
      <c r="D86" s="16">
        <v>1</v>
      </c>
      <c r="E86" s="13" t="s">
        <v>28</v>
      </c>
      <c r="F86" s="9"/>
      <c r="G86" s="25">
        <f t="shared" si="1"/>
        <v>0</v>
      </c>
    </row>
    <row r="87" spans="2:7" s="6" customFormat="1" x14ac:dyDescent="0.3">
      <c r="B87" s="7">
        <v>8.06</v>
      </c>
      <c r="C87" s="12" t="s">
        <v>32</v>
      </c>
      <c r="D87" s="16">
        <v>1</v>
      </c>
      <c r="E87" s="13" t="s">
        <v>33</v>
      </c>
      <c r="F87" s="9"/>
      <c r="G87" s="25">
        <f t="shared" si="1"/>
        <v>0</v>
      </c>
    </row>
    <row r="88" spans="2:7" s="6" customFormat="1" x14ac:dyDescent="0.3">
      <c r="B88" s="17">
        <v>8.07</v>
      </c>
      <c r="C88" s="8" t="s">
        <v>65</v>
      </c>
      <c r="D88" s="16">
        <v>1</v>
      </c>
      <c r="E88" s="18" t="s">
        <v>28</v>
      </c>
      <c r="F88" s="16"/>
      <c r="G88" s="28">
        <f t="shared" si="1"/>
        <v>0</v>
      </c>
    </row>
    <row r="89" spans="2:7" s="6" customFormat="1" ht="5.4" customHeight="1" x14ac:dyDescent="0.3">
      <c r="B89" s="7"/>
      <c r="C89" s="12"/>
      <c r="D89" s="16"/>
      <c r="E89" s="13"/>
      <c r="F89" s="9"/>
      <c r="G89" s="25"/>
    </row>
    <row r="90" spans="2:7" s="6" customFormat="1" x14ac:dyDescent="0.3">
      <c r="B90" s="14">
        <v>9</v>
      </c>
      <c r="C90" s="15" t="s">
        <v>66</v>
      </c>
      <c r="D90" s="16"/>
      <c r="E90" s="13"/>
      <c r="F90" s="9"/>
      <c r="G90" s="25"/>
    </row>
    <row r="91" spans="2:7" s="6" customFormat="1" x14ac:dyDescent="0.3">
      <c r="B91" s="7">
        <v>9.01</v>
      </c>
      <c r="C91" s="8" t="s">
        <v>67</v>
      </c>
      <c r="D91" s="16">
        <v>4</v>
      </c>
      <c r="E91" s="13" t="s">
        <v>28</v>
      </c>
      <c r="F91" s="9"/>
      <c r="G91" s="25">
        <f t="shared" si="1"/>
        <v>0</v>
      </c>
    </row>
    <row r="92" spans="2:7" s="6" customFormat="1" x14ac:dyDescent="0.3">
      <c r="B92" s="7">
        <v>9.02</v>
      </c>
      <c r="C92" s="8" t="s">
        <v>68</v>
      </c>
      <c r="D92" s="16">
        <v>1</v>
      </c>
      <c r="E92" s="13" t="s">
        <v>28</v>
      </c>
      <c r="F92" s="9"/>
      <c r="G92" s="25">
        <f t="shared" si="1"/>
        <v>0</v>
      </c>
    </row>
    <row r="93" spans="2:7" s="6" customFormat="1" x14ac:dyDescent="0.3">
      <c r="B93" s="7">
        <v>9.0299999999999994</v>
      </c>
      <c r="C93" s="8" t="s">
        <v>69</v>
      </c>
      <c r="D93" s="16">
        <v>1</v>
      </c>
      <c r="E93" s="13" t="s">
        <v>28</v>
      </c>
      <c r="F93" s="9"/>
      <c r="G93" s="25">
        <f t="shared" si="1"/>
        <v>0</v>
      </c>
    </row>
    <row r="94" spans="2:7" s="6" customFormat="1" x14ac:dyDescent="0.3">
      <c r="B94" s="7">
        <v>9.0399999999999991</v>
      </c>
      <c r="C94" s="8" t="s">
        <v>70</v>
      </c>
      <c r="D94" s="16">
        <v>2</v>
      </c>
      <c r="E94" s="13" t="s">
        <v>28</v>
      </c>
      <c r="F94" s="9"/>
      <c r="G94" s="25">
        <f t="shared" si="1"/>
        <v>0</v>
      </c>
    </row>
    <row r="95" spans="2:7" s="6" customFormat="1" x14ac:dyDescent="0.3">
      <c r="B95" s="7">
        <v>9.0500000000000007</v>
      </c>
      <c r="C95" s="8" t="s">
        <v>71</v>
      </c>
      <c r="D95" s="16">
        <v>1</v>
      </c>
      <c r="E95" s="13" t="s">
        <v>28</v>
      </c>
      <c r="F95" s="9"/>
      <c r="G95" s="25">
        <f t="shared" si="1"/>
        <v>0</v>
      </c>
    </row>
    <row r="96" spans="2:7" s="6" customFormat="1" x14ac:dyDescent="0.3">
      <c r="B96" s="7">
        <v>9.06</v>
      </c>
      <c r="C96" s="8" t="s">
        <v>98</v>
      </c>
      <c r="D96" s="16">
        <v>1</v>
      </c>
      <c r="E96" s="13" t="s">
        <v>28</v>
      </c>
      <c r="F96" s="9"/>
      <c r="G96" s="25">
        <f t="shared" si="1"/>
        <v>0</v>
      </c>
    </row>
    <row r="97" spans="2:7" s="6" customFormat="1" x14ac:dyDescent="0.3">
      <c r="B97" s="17">
        <v>9.07</v>
      </c>
      <c r="C97" s="8" t="s">
        <v>72</v>
      </c>
      <c r="D97" s="16">
        <v>1</v>
      </c>
      <c r="E97" s="27" t="s">
        <v>28</v>
      </c>
      <c r="F97" s="16"/>
      <c r="G97" s="28">
        <f t="shared" si="1"/>
        <v>0</v>
      </c>
    </row>
    <row r="98" spans="2:7" s="6" customFormat="1" x14ac:dyDescent="0.3">
      <c r="B98" s="17">
        <v>9.08</v>
      </c>
      <c r="C98" s="8" t="s">
        <v>73</v>
      </c>
      <c r="D98" s="16">
        <v>1</v>
      </c>
      <c r="E98" s="27" t="s">
        <v>28</v>
      </c>
      <c r="F98" s="16"/>
      <c r="G98" s="28">
        <f t="shared" si="1"/>
        <v>0</v>
      </c>
    </row>
    <row r="99" spans="2:7" s="6" customFormat="1" x14ac:dyDescent="0.3">
      <c r="B99" s="17">
        <v>9.09</v>
      </c>
      <c r="C99" s="8" t="s">
        <v>74</v>
      </c>
      <c r="D99" s="16">
        <v>2</v>
      </c>
      <c r="E99" s="27" t="s">
        <v>28</v>
      </c>
      <c r="F99" s="16"/>
      <c r="G99" s="28">
        <f t="shared" si="1"/>
        <v>0</v>
      </c>
    </row>
    <row r="100" spans="2:7" s="6" customFormat="1" ht="5.4" customHeight="1" x14ac:dyDescent="0.3">
      <c r="B100" s="7"/>
      <c r="C100" s="12"/>
      <c r="D100" s="16"/>
      <c r="E100" s="13"/>
      <c r="F100" s="9"/>
      <c r="G100" s="25"/>
    </row>
    <row r="101" spans="2:7" s="6" customFormat="1" x14ac:dyDescent="0.3">
      <c r="B101" s="14">
        <v>10</v>
      </c>
      <c r="C101" s="15" t="s">
        <v>34</v>
      </c>
      <c r="D101" s="16"/>
      <c r="E101" s="13"/>
      <c r="F101" s="9"/>
      <c r="G101" s="25"/>
    </row>
    <row r="102" spans="2:7" s="6" customFormat="1" x14ac:dyDescent="0.3">
      <c r="B102" s="7">
        <v>10.01</v>
      </c>
      <c r="C102" s="12" t="s">
        <v>35</v>
      </c>
      <c r="D102" s="16">
        <f>D64+D57*2</f>
        <v>458.88</v>
      </c>
      <c r="E102" s="13" t="s">
        <v>17</v>
      </c>
      <c r="F102" s="9"/>
      <c r="G102" s="25">
        <f>+F102*D102</f>
        <v>0</v>
      </c>
    </row>
    <row r="103" spans="2:7" s="6" customFormat="1" ht="4.5" customHeight="1" x14ac:dyDescent="0.3">
      <c r="B103" s="7"/>
      <c r="C103" s="12"/>
      <c r="D103" s="16"/>
      <c r="E103" s="13"/>
      <c r="F103" s="9"/>
      <c r="G103" s="25"/>
    </row>
    <row r="104" spans="2:7" s="6" customFormat="1" x14ac:dyDescent="0.3">
      <c r="B104" s="14">
        <v>11</v>
      </c>
      <c r="C104" s="15" t="s">
        <v>36</v>
      </c>
      <c r="D104" s="16"/>
      <c r="E104" s="13"/>
      <c r="F104" s="9"/>
      <c r="G104" s="25"/>
    </row>
    <row r="105" spans="2:7" s="6" customFormat="1" x14ac:dyDescent="0.3">
      <c r="B105" s="7">
        <v>11.01</v>
      </c>
      <c r="C105" s="8" t="s">
        <v>75</v>
      </c>
      <c r="D105" s="16">
        <v>1</v>
      </c>
      <c r="E105" s="10" t="s">
        <v>28</v>
      </c>
      <c r="F105" s="9"/>
      <c r="G105" s="25">
        <f>+F105*D105</f>
        <v>0</v>
      </c>
    </row>
    <row r="106" spans="2:7" s="6" customFormat="1" x14ac:dyDescent="0.3">
      <c r="B106" s="7">
        <v>11.02</v>
      </c>
      <c r="C106" s="12" t="s">
        <v>76</v>
      </c>
      <c r="D106" s="16">
        <v>1</v>
      </c>
      <c r="E106" s="13" t="s">
        <v>33</v>
      </c>
      <c r="F106" s="9"/>
      <c r="G106" s="25">
        <f>+F106*D106</f>
        <v>0</v>
      </c>
    </row>
    <row r="107" spans="2:7" s="6" customFormat="1" x14ac:dyDescent="0.3">
      <c r="B107" s="17">
        <v>11.03</v>
      </c>
      <c r="C107" s="8" t="s">
        <v>77</v>
      </c>
      <c r="D107" s="16">
        <v>3</v>
      </c>
      <c r="E107" s="18" t="s">
        <v>28</v>
      </c>
      <c r="F107" s="16"/>
      <c r="G107" s="28">
        <f>+F107*D107</f>
        <v>0</v>
      </c>
    </row>
    <row r="108" spans="2:7" s="6" customFormat="1" x14ac:dyDescent="0.3">
      <c r="B108" s="17">
        <v>11.04</v>
      </c>
      <c r="C108" s="8" t="s">
        <v>78</v>
      </c>
      <c r="D108" s="16">
        <v>2</v>
      </c>
      <c r="E108" s="18" t="s">
        <v>28</v>
      </c>
      <c r="F108" s="16"/>
      <c r="G108" s="28">
        <f>+F108*D108</f>
        <v>0</v>
      </c>
    </row>
    <row r="109" spans="2:7" x14ac:dyDescent="0.3">
      <c r="B109" s="17">
        <v>11.05</v>
      </c>
      <c r="C109" s="8" t="s">
        <v>99</v>
      </c>
      <c r="D109" s="16">
        <v>1</v>
      </c>
      <c r="E109" s="18" t="s">
        <v>28</v>
      </c>
      <c r="F109" s="16"/>
      <c r="G109" s="28">
        <f>+F109*D109</f>
        <v>0</v>
      </c>
    </row>
    <row r="110" spans="2:7" s="6" customFormat="1" ht="5.4" customHeight="1" x14ac:dyDescent="0.3">
      <c r="B110"/>
      <c r="C110"/>
      <c r="D110"/>
      <c r="E110"/>
      <c r="F110"/>
      <c r="G110"/>
    </row>
    <row r="111" spans="2:7" s="6" customFormat="1" x14ac:dyDescent="0.3">
      <c r="B111" s="29"/>
      <c r="C111" s="30" t="s">
        <v>79</v>
      </c>
      <c r="D111" s="16"/>
      <c r="E111" s="13"/>
      <c r="F111" s="9"/>
      <c r="G111" s="31">
        <f>SUM(G9:G110)</f>
        <v>0</v>
      </c>
    </row>
    <row r="112" spans="2:7" s="6" customFormat="1" ht="7.5" customHeight="1" x14ac:dyDescent="0.3">
      <c r="B112" s="29"/>
      <c r="C112" s="12"/>
      <c r="D112" s="16"/>
      <c r="E112" s="13"/>
      <c r="F112" s="9"/>
      <c r="G112" s="25"/>
    </row>
    <row r="113" spans="2:7" s="6" customFormat="1" x14ac:dyDescent="0.3">
      <c r="B113" s="29"/>
      <c r="C113" s="15" t="s">
        <v>80</v>
      </c>
      <c r="D113" s="16"/>
      <c r="E113" s="13"/>
      <c r="F113" s="9"/>
      <c r="G113" s="25"/>
    </row>
    <row r="114" spans="2:7" s="6" customFormat="1" x14ac:dyDescent="0.3">
      <c r="B114" s="29"/>
      <c r="C114" s="8" t="s">
        <v>81</v>
      </c>
      <c r="D114" s="32">
        <v>0.1</v>
      </c>
      <c r="E114" s="10" t="s">
        <v>82</v>
      </c>
      <c r="F114" s="9"/>
      <c r="G114" s="25">
        <f>ROUND(G111*D114,2)</f>
        <v>0</v>
      </c>
    </row>
    <row r="115" spans="2:7" s="6" customFormat="1" x14ac:dyDescent="0.3">
      <c r="B115" s="29"/>
      <c r="C115" s="12" t="s">
        <v>83</v>
      </c>
      <c r="D115" s="32">
        <v>0.18</v>
      </c>
      <c r="E115" s="10" t="s">
        <v>82</v>
      </c>
      <c r="F115" s="9"/>
      <c r="G115" s="25">
        <f>+ROUND(G114*D115,2)</f>
        <v>0</v>
      </c>
    </row>
    <row r="116" spans="2:7" s="6" customFormat="1" x14ac:dyDescent="0.3">
      <c r="B116" s="29"/>
      <c r="C116" s="8" t="s">
        <v>84</v>
      </c>
      <c r="D116" s="32">
        <v>0.05</v>
      </c>
      <c r="E116" s="10" t="s">
        <v>82</v>
      </c>
      <c r="F116" s="9"/>
      <c r="G116" s="25">
        <f>ROUND(G111*D116,2)</f>
        <v>0</v>
      </c>
    </row>
    <row r="117" spans="2:7" s="6" customFormat="1" x14ac:dyDescent="0.3">
      <c r="B117" s="29"/>
      <c r="C117" s="8" t="s">
        <v>85</v>
      </c>
      <c r="D117" s="32">
        <v>0.03</v>
      </c>
      <c r="E117" s="10" t="s">
        <v>82</v>
      </c>
      <c r="F117" s="9"/>
      <c r="G117" s="25">
        <f>ROUND(G111*D117,2)</f>
        <v>0</v>
      </c>
    </row>
    <row r="118" spans="2:7" s="6" customFormat="1" x14ac:dyDescent="0.3">
      <c r="B118" s="29"/>
      <c r="C118" s="12" t="s">
        <v>86</v>
      </c>
      <c r="D118" s="33">
        <v>1E-3</v>
      </c>
      <c r="E118" s="10" t="s">
        <v>82</v>
      </c>
      <c r="F118" s="9"/>
      <c r="G118" s="25">
        <f>ROUND(G111*D118,2)</f>
        <v>0</v>
      </c>
    </row>
    <row r="119" spans="2:7" s="6" customFormat="1" x14ac:dyDescent="0.3">
      <c r="B119" s="29"/>
      <c r="C119" s="8" t="s">
        <v>87</v>
      </c>
      <c r="D119" s="33">
        <v>0.01</v>
      </c>
      <c r="E119" s="10" t="s">
        <v>82</v>
      </c>
      <c r="F119" s="9"/>
      <c r="G119" s="25">
        <f>ROUND(+G111*D119,2)</f>
        <v>0</v>
      </c>
    </row>
    <row r="120" spans="2:7" s="6" customFormat="1" x14ac:dyDescent="0.3">
      <c r="B120" s="29"/>
      <c r="C120" s="8" t="s">
        <v>88</v>
      </c>
      <c r="D120" s="33">
        <v>0.04</v>
      </c>
      <c r="E120" s="10" t="s">
        <v>82</v>
      </c>
      <c r="F120" s="9"/>
      <c r="G120" s="25">
        <f>ROUND(G111*D120,2)</f>
        <v>0</v>
      </c>
    </row>
    <row r="121" spans="2:7" s="6" customFormat="1" x14ac:dyDescent="0.3">
      <c r="B121" s="29"/>
      <c r="C121" s="8" t="s">
        <v>89</v>
      </c>
      <c r="D121" s="34">
        <v>1</v>
      </c>
      <c r="E121" s="10" t="s">
        <v>28</v>
      </c>
      <c r="F121" s="9"/>
      <c r="G121" s="28">
        <f>+F121*D121</f>
        <v>0</v>
      </c>
    </row>
    <row r="122" spans="2:7" s="6" customFormat="1" x14ac:dyDescent="0.3">
      <c r="B122" s="29"/>
      <c r="C122" s="12"/>
      <c r="D122" s="33"/>
      <c r="E122" s="13"/>
      <c r="F122" s="9"/>
      <c r="G122" s="25"/>
    </row>
    <row r="123" spans="2:7" s="6" customFormat="1" x14ac:dyDescent="0.3">
      <c r="B123" s="29"/>
      <c r="C123" s="30" t="s">
        <v>90</v>
      </c>
      <c r="D123" s="35"/>
      <c r="E123" s="36"/>
      <c r="F123" s="12"/>
      <c r="G123" s="31">
        <f>SUBTOTAL(9,G114:G122)</f>
        <v>0</v>
      </c>
    </row>
    <row r="124" spans="2:7" s="6" customFormat="1" x14ac:dyDescent="0.3">
      <c r="B124" s="29"/>
      <c r="C124" s="12"/>
      <c r="D124" s="35"/>
      <c r="E124" s="36"/>
      <c r="F124" s="12"/>
      <c r="G124" s="25"/>
    </row>
    <row r="125" spans="2:7" ht="15" thickBot="1" x14ac:dyDescent="0.35">
      <c r="B125" s="37"/>
      <c r="C125" s="38" t="s">
        <v>91</v>
      </c>
      <c r="D125" s="39"/>
      <c r="E125" s="40"/>
      <c r="F125" s="41"/>
      <c r="G125" s="42">
        <f>+G123+G111</f>
        <v>0</v>
      </c>
    </row>
    <row r="127" spans="2:7" x14ac:dyDescent="0.3">
      <c r="G127" s="43"/>
    </row>
    <row r="129" spans="3:7" x14ac:dyDescent="0.3">
      <c r="C129" t="s">
        <v>92</v>
      </c>
      <c r="G129" s="44"/>
    </row>
    <row r="130" spans="3:7" x14ac:dyDescent="0.3">
      <c r="C130" t="s">
        <v>93</v>
      </c>
      <c r="D130" t="s">
        <v>94</v>
      </c>
    </row>
    <row r="137" spans="3:7" x14ac:dyDescent="0.3">
      <c r="C137" s="43"/>
    </row>
    <row r="138" spans="3:7" x14ac:dyDescent="0.3">
      <c r="C138" s="43"/>
    </row>
    <row r="139" spans="3:7" x14ac:dyDescent="0.3">
      <c r="C139" s="43"/>
    </row>
    <row r="140" spans="3:7" x14ac:dyDescent="0.3">
      <c r="C140" s="43"/>
    </row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</sheetData>
  <mergeCells count="2">
    <mergeCell ref="B8:G8"/>
    <mergeCell ref="B47:G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 de Partidas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ornella oberto</dc:creator>
  <cp:lastModifiedBy>Víctor Cedeño</cp:lastModifiedBy>
  <dcterms:created xsi:type="dcterms:W3CDTF">2022-08-07T23:08:33Z</dcterms:created>
  <dcterms:modified xsi:type="dcterms:W3CDTF">2022-08-08T00:19:56Z</dcterms:modified>
</cp:coreProperties>
</file>